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.intra.univ-nantes.fr\su\DRPI\16-TRITON\04-Coordination EUR et CMD\INTERNATIONALISATION\AIDES A LA MOBILITE\Mobilité sortante PhD\"/>
    </mc:Choice>
  </mc:AlternateContent>
  <xr:revisionPtr revIDLastSave="0" documentId="13_ncr:1_{A6AC45D9-3CC0-4C23-8356-A7367431856C}" xr6:coauthVersionLast="47" xr6:coauthVersionMax="47" xr10:uidLastSave="{00000000-0000-0000-0000-000000000000}"/>
  <bookViews>
    <workbookView xWindow="-2292" yWindow="-13068" windowWidth="23256" windowHeight="12576" xr2:uid="{00000000-000D-0000-FFFF-FFFF00000000}"/>
  </bookViews>
  <sheets>
    <sheet name="Financement prévisionnel" sheetId="6" r:id="rId1"/>
    <sheet name="Listes - ne pas modifier" sheetId="5" r:id="rId2"/>
    <sheet name="Long Term List" sheetId="4" state="hidden" r:id="rId3"/>
  </sheets>
  <definedNames>
    <definedName name="_xlnm._FilterDatabase" localSheetId="2" hidden="1">'Long Term List'!$A$1:$F$1</definedName>
    <definedName name="_ftn1" localSheetId="1">'Listes - ne pas modifier'!#REF!</definedName>
    <definedName name="_ftnref1" localSheetId="1">'Listes - ne pas modifier'!#REF!</definedName>
    <definedName name="ENDDATE" localSheetId="0">'Financement prévisionnel'!$E$15</definedName>
    <definedName name="ENDDATE">#REF!</definedName>
    <definedName name="ENDDATE_2">#REF!</definedName>
    <definedName name="ENDDATE2">#REF!</definedName>
    <definedName name="EXTRADAYS" localSheetId="0">'Financement prévisionnel'!$B$36</definedName>
    <definedName name="EXTRADAYS">#REF!</definedName>
    <definedName name="first14">#REF!</definedName>
    <definedName name="first14_2">#REF!</definedName>
    <definedName name="GRANTEDDAYS" localSheetId="0">'Financement prévisionnel'!$B$16</definedName>
    <definedName name="GRANTEDDAYS">#REF!</definedName>
    <definedName name="GRANTEDDAYS2">#REF!</definedName>
    <definedName name="GRANTEDEXTRADAYS" localSheetId="0">'Financement prévisionnel'!$B$36</definedName>
    <definedName name="GRANTEDEXTRADAYS">#REF!</definedName>
    <definedName name="GRANTEDMONTHS" localSheetId="0">'Financement prévisionnel'!$B$35</definedName>
    <definedName name="GRANTEDMONTHS">#REF!</definedName>
    <definedName name="STARTDATE" localSheetId="0">'Financement prévisionnel'!$B$15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6" l="1"/>
  <c r="E16" i="6"/>
  <c r="B16" i="6" l="1"/>
  <c r="B33" i="6" s="1"/>
  <c r="B32" i="6" l="1"/>
  <c r="C33" i="6"/>
  <c r="B35" i="6"/>
  <c r="B36" i="6"/>
  <c r="D27" i="6"/>
  <c r="B27" i="6"/>
  <c r="C35" i="6" l="1"/>
  <c r="D35" i="6" s="1"/>
  <c r="C32" i="6"/>
  <c r="D32" i="6" s="1"/>
  <c r="D33" i="6"/>
  <c r="C36" i="6" l="1"/>
  <c r="Q1" i="4"/>
  <c r="P1" i="4"/>
  <c r="D36" i="6" l="1"/>
  <c r="C23" i="6" s="1"/>
  <c r="C27" i="6" s="1"/>
</calcChain>
</file>

<file path=xl/sharedStrings.xml><?xml version="1.0" encoding="utf-8"?>
<sst xmlns="http://schemas.openxmlformats.org/spreadsheetml/2006/main" count="192" uniqueCount="132">
  <si>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</si>
  <si>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</si>
  <si>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</si>
  <si>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</si>
  <si>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</si>
  <si>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</si>
  <si>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</si>
  <si>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</si>
  <si>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</si>
  <si>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</si>
  <si>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</si>
  <si>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</si>
  <si>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</si>
  <si>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</si>
  <si>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</si>
  <si>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</si>
  <si>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</si>
  <si>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</si>
  <si>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</si>
  <si>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</si>
  <si>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</si>
  <si>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</si>
  <si>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</si>
  <si>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</si>
  <si>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</si>
  <si>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</si>
  <si>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</si>
  <si>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</si>
  <si>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</si>
  <si>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</si>
  <si>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</si>
  <si>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</si>
  <si>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</si>
  <si>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</si>
  <si>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</si>
  <si>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</si>
  <si>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</si>
  <si>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</si>
  <si>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</si>
  <si>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</si>
  <si>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</si>
  <si>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</si>
  <si>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</si>
  <si>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</si>
  <si>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</si>
  <si>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</si>
  <si>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</si>
  <si>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</si>
  <si>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</si>
  <si>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</si>
  <si>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</si>
  <si>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</si>
  <si>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</si>
  <si>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</si>
  <si>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</si>
  <si>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</si>
  <si>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</si>
  <si>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</si>
  <si>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</si>
  <si>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TOTAL</t>
  </si>
  <si>
    <t>Direction de la recherche, des partenariats et de l’innovation</t>
  </si>
  <si>
    <t>Groupe</t>
  </si>
  <si>
    <t>Frais de séjour</t>
  </si>
  <si>
    <t>Pays de destination</t>
  </si>
  <si>
    <t>FORFAIT TRANSPORT</t>
  </si>
  <si>
    <t>Distance parcourue</t>
  </si>
  <si>
    <t>Mode de transport classique</t>
  </si>
  <si>
    <t>Mode de transport écoresponsable</t>
  </si>
  <si>
    <t>Entre 10 et 99 km</t>
  </si>
  <si>
    <t>Entre 100 et 499 km</t>
  </si>
  <si>
    <t>Entre 500 et 1 999 km</t>
  </si>
  <si>
    <t>Entre 2 000 et 2 999 km</t>
  </si>
  <si>
    <t>Entre 3 000 et 3 999 km</t>
  </si>
  <si>
    <t>Entre 4 000 et 7 999 km</t>
  </si>
  <si>
    <t>8 000 km ou plus</t>
  </si>
  <si>
    <t>Jours à 56 €</t>
  </si>
  <si>
    <t>Jours à 79 €</t>
  </si>
  <si>
    <t>Total jours</t>
  </si>
  <si>
    <t>Mois complets</t>
  </si>
  <si>
    <t>Jours pour les mois incomplets</t>
  </si>
  <si>
    <t>Montant</t>
  </si>
  <si>
    <t>Pays</t>
  </si>
  <si>
    <t>Durée</t>
  </si>
  <si>
    <t>Autres pays non participants au programme Erasmus +</t>
  </si>
  <si>
    <t>Chypre, Espagne, Estonie, Grèce, Lettonie, Malte, Portugal, République Tchèque, Slovaquie, Slovénie</t>
  </si>
  <si>
    <t>Bulgarie, Croatie, Hongrie, Lituanie, Macédoine du Nord, Pologne, Roumanie, Serbie, Turquie</t>
  </si>
  <si>
    <t>→ Service de la recherche et des études doctorales</t>
  </si>
  <si>
    <t>Frais de voyage</t>
  </si>
  <si>
    <t>Complément inclusion</t>
  </si>
  <si>
    <t>Mode de transport éco-responsable</t>
  </si>
  <si>
    <t>DEPENSES</t>
  </si>
  <si>
    <t>RESSOURCES</t>
  </si>
  <si>
    <t>Montant de la dépense</t>
  </si>
  <si>
    <t>Nom du co-financeur</t>
  </si>
  <si>
    <t>Autre</t>
  </si>
  <si>
    <t>PLAN DE FINANCEMENT</t>
  </si>
  <si>
    <t>Andorre, Allemagne, Autriche, Belgique, Danemark, Finlande,  Iles Féroé, Irlande, Islande, Italie, Liechtenstein, Luxembourg, Norvège, Pays-Bas, Royaume-Uni, Saint-Marin, Suède, Suisse, Etat de la Cité du Vatican</t>
  </si>
  <si>
    <t>Erasmus+ Groupe 1</t>
  </si>
  <si>
    <t>Erasmus+ Groupe 2</t>
  </si>
  <si>
    <t>Erasmus+ Groupe 3</t>
  </si>
  <si>
    <t>FINANCEMENT PREVISIONNEL DE LA MOBILITE</t>
  </si>
  <si>
    <t>Type de dépense</t>
  </si>
  <si>
    <t>DETAIL DES FRAIS DE SEJOUR</t>
  </si>
  <si>
    <t>Unité ou équipe de recherche</t>
  </si>
  <si>
    <t>Organisme d'accueil</t>
  </si>
  <si>
    <t>Fonds personnels</t>
  </si>
  <si>
    <t>Ecole doctorale</t>
  </si>
  <si>
    <t>AUTRES FINANCEURS</t>
  </si>
  <si>
    <t>Ville de destination</t>
  </si>
  <si>
    <t>Groupe-pays</t>
  </si>
  <si>
    <t>Distance</t>
  </si>
  <si>
    <t>Montant du
co-financement</t>
  </si>
  <si>
    <t>À exporter au format PDF une fois complété</t>
  </si>
  <si>
    <t>Date de début</t>
  </si>
  <si>
    <t>Date de fin</t>
  </si>
  <si>
    <t>Merci de compléter tous les champs ci-dessus, le financement sera calculé automatiquement. Les dates doivent correspondre aux jours de présence effective dans l'organisme d'accueil (hors jours de voyage).</t>
  </si>
  <si>
    <t>NOM Prénom</t>
  </si>
  <si>
    <t>MOBILITES LONGUES</t>
  </si>
  <si>
    <t>ECOLES DOCTORALES</t>
  </si>
  <si>
    <t>3MG</t>
  </si>
  <si>
    <t>ALL</t>
  </si>
  <si>
    <t>BS</t>
  </si>
  <si>
    <t>DSP</t>
  </si>
  <si>
    <t>ECLIS</t>
  </si>
  <si>
    <t>EDGE</t>
  </si>
  <si>
    <t>MASTIC</t>
  </si>
  <si>
    <t>SIS</t>
  </si>
  <si>
    <t>STT</t>
  </si>
  <si>
    <t>VAAME</t>
  </si>
  <si>
    <t>MOBILITES COURTES</t>
  </si>
  <si>
    <t>Montant mensuel</t>
  </si>
  <si>
    <t>Montant du financement maximal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</si>
</sst>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165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6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6" xfId="0" applyFill="1" applyBorder="1"/>
    <xf numFmtId="0" fontId="0" fillId="4" borderId="6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/>
    </xf>
    <xf numFmtId="0" fontId="0" fillId="0" borderId="0" xfId="0" applyFont="1" applyBorder="1"/>
    <xf numFmtId="0" fontId="9" fillId="13" borderId="1" xfId="0" applyFont="1" applyFill="1" applyBorder="1" applyAlignment="1">
      <alignment horizontal="left" vertical="center" wrapText="1"/>
    </xf>
    <xf numFmtId="165" fontId="0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65" fontId="4" fillId="15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164" fontId="0" fillId="4" borderId="6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/>
    <xf numFmtId="165" fontId="0" fillId="1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wrapText="1"/>
    </xf>
    <xf numFmtId="0" fontId="4" fillId="18" borderId="1" xfId="0" applyFont="1" applyFill="1" applyBorder="1" applyAlignment="1">
      <alignment horizontal="left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/>
    </xf>
    <xf numFmtId="0" fontId="1" fillId="2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9" fillId="11" borderId="3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Alignment="1">
      <alignment horizontal="left" vertical="top" wrapText="1"/>
    </xf>
    <xf numFmtId="0" fontId="9" fillId="12" borderId="4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43"/>
  <sheetViews>
    <sheetView tabSelected="1" zoomScale="85" zoomScaleNormal="85" zoomScalePageLayoutView="55" workbookViewId="0">
      <selection activeCell="H11" sqref="H11"/>
    </sheetView>
  </sheetViews>
  <sheetFormatPr baseColWidth="10" defaultColWidth="9.109375" defaultRowHeight="14.4"/>
  <cols>
    <col min="1" max="1" width="19" style="2" customWidth="1"/>
    <col min="2" max="2" width="14.5546875" style="3" customWidth="1"/>
    <col min="3" max="3" width="17.77734375" style="2" customWidth="1"/>
    <col min="4" max="4" width="15.33203125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58" t="s">
        <v>60</v>
      </c>
      <c r="B4" s="7"/>
      <c r="C4" s="7"/>
      <c r="D4" s="7"/>
      <c r="E4" s="7"/>
    </row>
    <row r="5" spans="1:10">
      <c r="A5" s="58" t="s">
        <v>86</v>
      </c>
      <c r="B5" s="7"/>
      <c r="C5" s="7"/>
      <c r="D5" s="7"/>
      <c r="E5" s="7"/>
    </row>
    <row r="6" spans="1:10">
      <c r="A6" s="58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82" t="s">
        <v>100</v>
      </c>
      <c r="B8" s="82"/>
      <c r="C8" s="82"/>
      <c r="D8" s="82"/>
      <c r="E8" s="82"/>
      <c r="F8" s="26"/>
      <c r="G8" s="26"/>
    </row>
    <row r="9" spans="1:10" ht="17.399999999999999" customHeight="1">
      <c r="A9" s="72" t="s">
        <v>112</v>
      </c>
      <c r="B9" s="67"/>
      <c r="C9" s="67"/>
      <c r="D9" s="67"/>
      <c r="E9" s="67"/>
      <c r="F9" s="26"/>
      <c r="G9" s="26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9" t="s">
        <v>116</v>
      </c>
      <c r="B11" s="33"/>
      <c r="D11" s="49" t="s">
        <v>106</v>
      </c>
      <c r="E11" s="68"/>
      <c r="F11" s="8"/>
      <c r="G11" s="8"/>
    </row>
    <row r="12" spans="1:10">
      <c r="A12" s="50" t="s">
        <v>63</v>
      </c>
      <c r="B12" s="33"/>
      <c r="D12" s="50" t="s">
        <v>109</v>
      </c>
      <c r="E12" s="69"/>
      <c r="F12" s="8"/>
      <c r="G12" s="8"/>
    </row>
    <row r="13" spans="1:10">
      <c r="A13" s="50" t="s">
        <v>108</v>
      </c>
      <c r="B13" s="35"/>
      <c r="D13" s="50" t="s">
        <v>110</v>
      </c>
      <c r="E13" s="70"/>
      <c r="F13" s="8"/>
      <c r="G13" s="8"/>
    </row>
    <row r="14" spans="1:10" ht="28.8">
      <c r="A14" s="51" t="s">
        <v>89</v>
      </c>
      <c r="B14" s="34"/>
      <c r="C14" s="7"/>
      <c r="D14" s="51" t="s">
        <v>88</v>
      </c>
      <c r="E14" s="70"/>
      <c r="F14" s="8"/>
      <c r="G14" s="8"/>
    </row>
    <row r="15" spans="1:10" ht="16.8" customHeight="1">
      <c r="A15" s="52" t="s">
        <v>113</v>
      </c>
      <c r="B15" s="47"/>
      <c r="C15" s="7"/>
      <c r="D15" s="52" t="s">
        <v>114</v>
      </c>
      <c r="E15" s="71"/>
      <c r="F15" s="5"/>
      <c r="G15" s="4"/>
    </row>
    <row r="16" spans="1:10" ht="47.4" customHeight="1">
      <c r="A16" s="48" t="s">
        <v>77</v>
      </c>
      <c r="B16" s="29">
        <f>IF(STARTDATE&lt;ENDDATE,(YEAR(ENDDATE)-YEAR(STARTDATE))*360+(MONTH(ENDDATE)-MONTH(STARTDATE))*30+(IF(OR(DAY(ENDDATE)=31,AND(MONTH(ENDDATE)=2,DAY(ENDDATE)=28)),30,DAY(ENDDATE))-IF(DAY(STARTDATE)=31,30,DAY(STARTDATE)))+1,0)</f>
        <v>0</v>
      </c>
      <c r="D16" s="22" t="s">
        <v>130</v>
      </c>
      <c r="E16" s="30">
        <f>IF(OR(E11="3MG", E11="BS", E11="MASTIC", E11="SIS"),
    700,
    IFERROR(VLOOKUP(E12,'Listes - ne pas modifier'!A3:C6,3,FALSE),0)
)</f>
        <v>0</v>
      </c>
      <c r="F16" s="23"/>
      <c r="G16" s="24"/>
      <c r="H16" s="25"/>
      <c r="I16" s="25"/>
      <c r="J16" s="25"/>
    </row>
    <row r="17" spans="1:7" ht="46.8" customHeight="1">
      <c r="A17" s="83" t="s">
        <v>115</v>
      </c>
      <c r="B17" s="83"/>
      <c r="C17" s="83"/>
      <c r="D17" s="83"/>
      <c r="E17" s="83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75" t="s">
        <v>95</v>
      </c>
      <c r="B19" s="75"/>
      <c r="C19" s="75"/>
      <c r="D19" s="75"/>
      <c r="E19" s="75"/>
      <c r="F19" s="9"/>
      <c r="G19" s="9"/>
    </row>
    <row r="20" spans="1:7" ht="13.8" customHeight="1">
      <c r="A20" s="84" t="s">
        <v>90</v>
      </c>
      <c r="B20" s="85"/>
      <c r="C20" s="86" t="s">
        <v>91</v>
      </c>
      <c r="D20" s="87"/>
      <c r="E20" s="88"/>
      <c r="F20" s="9"/>
      <c r="G20" s="9"/>
    </row>
    <row r="21" spans="1:7" ht="43.2">
      <c r="A21" s="37" t="s">
        <v>101</v>
      </c>
      <c r="B21" s="54" t="s">
        <v>92</v>
      </c>
      <c r="C21" s="39" t="s">
        <v>131</v>
      </c>
      <c r="D21" s="39" t="s">
        <v>111</v>
      </c>
      <c r="E21" s="39" t="s">
        <v>93</v>
      </c>
      <c r="F21" s="9"/>
      <c r="G21" s="9"/>
    </row>
    <row r="22" spans="1:7" ht="18">
      <c r="A22" s="46" t="s">
        <v>87</v>
      </c>
      <c r="B22" s="38"/>
      <c r="C22" s="40">
        <f>IF(E13="",0, IFERROR(IF(B14="oui", VLOOKUP(E13, 'Listes - ne pas modifier'!A10:C16, 3, FALSE), VLOOKUP(E13, 'Listes - ne pas modifier'!A10:C16, 2, FALSE)),0))</f>
        <v>0</v>
      </c>
      <c r="D22" s="31"/>
      <c r="E22" s="57"/>
      <c r="F22" s="9"/>
      <c r="G22" s="9"/>
    </row>
    <row r="23" spans="1:7" ht="33.6" customHeight="1">
      <c r="A23" s="46" t="s">
        <v>62</v>
      </c>
      <c r="B23" s="38"/>
      <c r="C23" s="40">
        <f>SUM(C32:D36)</f>
        <v>0</v>
      </c>
      <c r="D23" s="31"/>
      <c r="E23" s="57"/>
      <c r="F23" s="9"/>
      <c r="G23" s="9"/>
    </row>
    <row r="24" spans="1:7" ht="24" customHeight="1">
      <c r="A24" s="46" t="s">
        <v>94</v>
      </c>
      <c r="B24" s="38"/>
      <c r="C24" s="45"/>
      <c r="D24" s="31"/>
      <c r="E24" s="57"/>
      <c r="F24" s="9"/>
      <c r="G24" s="9"/>
    </row>
    <row r="25" spans="1:7" ht="28.8" customHeight="1">
      <c r="A25" s="46" t="s">
        <v>94</v>
      </c>
      <c r="B25" s="38"/>
      <c r="C25" s="45"/>
      <c r="D25" s="31"/>
      <c r="E25" s="57"/>
      <c r="F25" s="9"/>
      <c r="G25" s="9"/>
    </row>
    <row r="26" spans="1:7">
      <c r="A26" s="46" t="s">
        <v>94</v>
      </c>
      <c r="B26" s="38"/>
      <c r="C26" s="45"/>
      <c r="D26" s="31"/>
      <c r="E26" s="57"/>
    </row>
    <row r="27" spans="1:7">
      <c r="A27" s="42" t="s">
        <v>59</v>
      </c>
      <c r="B27" s="41">
        <f>SUM(B22:B26)</f>
        <v>0</v>
      </c>
      <c r="C27" s="43">
        <f>SUM(C22:C23)</f>
        <v>0</v>
      </c>
      <c r="D27" s="43">
        <f>SUM(D22:D26)</f>
        <v>0</v>
      </c>
      <c r="E27" s="44"/>
    </row>
    <row r="28" spans="1:7">
      <c r="E28" s="7"/>
    </row>
    <row r="29" spans="1:7">
      <c r="A29" s="79" t="s">
        <v>102</v>
      </c>
      <c r="B29" s="80"/>
      <c r="C29" s="81"/>
      <c r="D29" s="81"/>
      <c r="E29" s="7"/>
    </row>
    <row r="30" spans="1:7" ht="28.8">
      <c r="A30" s="66"/>
      <c r="B30" s="59" t="s">
        <v>82</v>
      </c>
      <c r="C30" s="65" t="s">
        <v>80</v>
      </c>
      <c r="D30" s="64" t="s">
        <v>88</v>
      </c>
      <c r="E30" s="32"/>
    </row>
    <row r="31" spans="1:7">
      <c r="A31" s="78" t="s">
        <v>129</v>
      </c>
      <c r="B31" s="78"/>
      <c r="C31" s="78"/>
      <c r="D31" s="78"/>
      <c r="E31" s="53"/>
    </row>
    <row r="32" spans="1:7">
      <c r="A32" s="62" t="s">
        <v>76</v>
      </c>
      <c r="B32" s="60">
        <f>IF(OR(NOT(ISNUMBER(STARTDATE)), NOT(ISNUMBER(ENDDATE)), STARTDATE&gt;=ENDDATE), 0,
   IF(OR(E11="3MG", E11="BS", E11="MASTIC", E11="SIS"),
      IF(AND(GRANTEDDAYS&gt;=4, GRANTEDDAYS&lt;=30), MIN(GRANTEDDAYS,14), "Non éligible"),
      IF(AND(B16&gt;=15, B16&lt;=30),
         IF(AND(GRANTEDDAYS&gt;=15, GRANTEDDAYS&lt;=30), 14, 0),
         "Non éligible"
      )
   )
)</f>
        <v>0</v>
      </c>
      <c r="C32" s="61">
        <f>IF(ISNUMBER(B32), B32*79, 0)</f>
        <v>0</v>
      </c>
      <c r="D32" s="61">
        <f>IF(E14="oui", IF(C32&gt;0, 100, 0), 0)</f>
        <v>0</v>
      </c>
      <c r="E32" s="7"/>
    </row>
    <row r="33" spans="1:5">
      <c r="A33" s="62" t="s">
        <v>75</v>
      </c>
      <c r="B33" s="60">
        <f>IF(OR(NOT(ISNUMBER(STARTDATE)), NOT(ISNUMBER(ENDDATE)), STARTDATE&gt;=ENDDATE), 0,
   IF(OR(E11="3MG", E11="BS", E11="MASTIC", E11="SIS"),
      IF(AND(GRANTEDDAYS&gt;=4, GRANTEDDAYS&lt;=30), MAX(0, MIN(GRANTEDDAYS,30)-14), "Non éligible"),
      IF(AND(B16&gt;=15, B16&lt;=30),
         MAX(0, MIN(GRANTEDDAYS,30)-14),
         "Non éligible"
      )
   )
)</f>
        <v>0</v>
      </c>
      <c r="C33" s="61">
        <f>IF(ISNUMBER(B33), B33*79, 0)</f>
        <v>0</v>
      </c>
      <c r="D33" s="61">
        <f>IF(E14="oui", IF(C33&gt;0, 150, 0), 0)</f>
        <v>0</v>
      </c>
      <c r="E33" s="7"/>
    </row>
    <row r="34" spans="1:5" ht="14.4" customHeight="1">
      <c r="A34" s="76" t="s">
        <v>117</v>
      </c>
      <c r="B34" s="77"/>
      <c r="C34" s="77"/>
      <c r="D34" s="77"/>
      <c r="E34" s="14"/>
    </row>
    <row r="35" spans="1:5">
      <c r="A35" s="63" t="s">
        <v>78</v>
      </c>
      <c r="B35" s="60">
        <f>IF(OR(NOT(ISNUMBER(STARTDATE)), NOT(ISNUMBER(ENDDATE))), 0,
   IF(STARTDATE&lt;ENDDATE,
      IF(OR(E11="3MG", E11="BS", E11="MASTIC", E11="SIS"),
         IF(GRANTEDDAYS&gt;30,
            ROUNDDOWN(GRANTEDDAYS/30,0),
            "Non éligible"
         ),
         IF(AND(ROUNDDOWN(GRANTEDDAYS/30,0)&gt;=2, ROUNDDOWN(GRANTEDDAYS/30,0)&lt;=6),
            ROUNDDOWN(GRANTEDDAYS/30,0),
            "Non éligible"
         )
      ),
      "Non éligible"
   )
)</f>
        <v>0</v>
      </c>
      <c r="C35" s="61">
        <f>IF(AND(B35&lt;&gt;"Non éligible", B35&gt;0), B35 * E16, 0)</f>
        <v>0</v>
      </c>
      <c r="D35" s="61">
        <f>IF(AND(C35&gt;0,E14="oui"),B35*250,0)</f>
        <v>0</v>
      </c>
      <c r="E35" s="14"/>
    </row>
    <row r="36" spans="1:5" ht="28.8">
      <c r="A36" s="63" t="s">
        <v>79</v>
      </c>
      <c r="B36" s="60">
        <f>IF(OR(NOT(ISNUMBER(STARTDATE)), NOT(ISNUMBER(ENDDATE))), 0,
   IF(STARTDATE&lt;ENDDATE,
      IF(OR(E11="3MG", E11="BS", E11="MASTIC", E11="SIS"),
         IF(GRANTEDDAYS&gt;30,
            GRANTEDDAYS - ROUNDDOWN(GRANTEDDAYS/30,0)*30,
            "Non éligible"
         ),
         IF(GRANTEDDAYS&gt;0,
            IF(GRANTEDDAYS&lt;60,
               "Non éligible",
               GRANTEDDAYS - ROUNDDOWN(GRANTEDDAYS/30,0)*30
            ),
            "Non éligible"
         )
      ),
      "Non éligible"
   )
)</f>
        <v>0</v>
      </c>
      <c r="C36" s="61">
        <f>IF(AND(B36&lt;&gt;0, B36&lt;&gt;"Non éligible"), ROUND(B36*(E16/30), 0), 0)</f>
        <v>0</v>
      </c>
      <c r="D36" s="61">
        <f>IF(AND(C36&gt;0,E14="oui"),ROUND(B36*(250/30),0),0)</f>
        <v>0</v>
      </c>
      <c r="E36" s="14"/>
    </row>
    <row r="37" spans="1:5">
      <c r="A37" s="7"/>
      <c r="B37" s="7"/>
      <c r="C37" s="7"/>
      <c r="D37" s="7"/>
      <c r="E37" s="36"/>
    </row>
    <row r="38" spans="1:5">
      <c r="A38" s="7"/>
      <c r="B38" s="7"/>
      <c r="C38" s="7"/>
      <c r="D38" s="7"/>
    </row>
    <row r="39" spans="1:5">
      <c r="A39" s="7"/>
      <c r="B39" s="7"/>
      <c r="C39" s="7"/>
      <c r="D39" s="7"/>
    </row>
    <row r="40" spans="1:5">
      <c r="A40" s="7"/>
      <c r="B40" s="7"/>
      <c r="C40" s="7"/>
      <c r="D40" s="7"/>
    </row>
    <row r="41" spans="1:5">
      <c r="B41" s="7"/>
      <c r="C41" s="7"/>
    </row>
    <row r="42" spans="1:5">
      <c r="B42" s="7"/>
      <c r="C42" s="7"/>
    </row>
    <row r="43" spans="1:5">
      <c r="B43" s="7"/>
      <c r="C43" s="7"/>
    </row>
  </sheetData>
  <mergeCells count="8">
    <mergeCell ref="A19:E19"/>
    <mergeCell ref="A34:D34"/>
    <mergeCell ref="A31:D31"/>
    <mergeCell ref="A29:D29"/>
    <mergeCell ref="A8:E8"/>
    <mergeCell ref="A17:E17"/>
    <mergeCell ref="A20:B20"/>
    <mergeCell ref="C20:E20"/>
  </mergeCells>
  <conditionalFormatting sqref="B32:B33 B35:B36">
    <cfRule type="cellIs" dxfId="0" priority="1" operator="equal">
      <formula>"Non éligible"</formula>
    </cfRule>
  </conditionalFormatting>
  <dataValidations count="1">
    <dataValidation type="list" showInputMessage="1" showErrorMessage="1" sqref="B14 E14" xr:uid="{38570E1B-DCF2-4F94-A2E0-190E1D52C6A3}">
      <formula1>"oui,non"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8A17960-41A5-4D90-9B13-CFDE513AE0E2}">
          <x14:formula1>
            <xm:f>'Listes - ne pas modifier'!$A$10:$A$16</xm:f>
          </x14:formula1>
          <xm:sqref>E13</xm:sqref>
        </x14:dataValidation>
        <x14:dataValidation type="list" allowBlank="1" showInputMessage="1" showErrorMessage="1" xr:uid="{7EF47152-DA1E-4218-9A14-85BCDF01A2EB}">
          <x14:formula1>
            <xm:f>'Listes - ne pas modifier'!$A$3:$A$6</xm:f>
          </x14:formula1>
          <xm:sqref>E12</xm:sqref>
        </x14:dataValidation>
        <x14:dataValidation type="list" allowBlank="1" showInputMessage="1" showErrorMessage="1" xr:uid="{0EFF208E-8C23-43D5-8285-B9B7C66CFD6F}">
          <x14:formula1>
            <xm:f>'Listes - ne pas modifier'!$A$31:$A$35</xm:f>
          </x14:formula1>
          <xm:sqref>E22:E26</xm:sqref>
        </x14:dataValidation>
        <x14:dataValidation type="list" allowBlank="1" showInputMessage="1" showErrorMessage="1" xr:uid="{BEEE49FE-FF9D-4A13-8F5D-70092AEF1905}">
          <x14:formula1>
            <xm:f>'Listes - ne pas modifier'!$A$19:$A$28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230-40E3-497C-A511-F0FA157CF4EB}">
  <dimension ref="A1:D35"/>
  <sheetViews>
    <sheetView zoomScale="70" zoomScaleNormal="70" workbookViewId="0">
      <selection activeCell="D6" sqref="D6"/>
    </sheetView>
  </sheetViews>
  <sheetFormatPr baseColWidth="10" defaultRowHeight="14.4"/>
  <cols>
    <col min="1" max="1" width="47" customWidth="1"/>
    <col min="2" max="2" width="38.5546875" customWidth="1"/>
    <col min="3" max="3" width="31" customWidth="1"/>
    <col min="4" max="4" width="24" customWidth="1"/>
  </cols>
  <sheetData>
    <row r="1" spans="1:4">
      <c r="A1" s="90" t="s">
        <v>117</v>
      </c>
      <c r="B1" s="90"/>
      <c r="C1" s="90"/>
    </row>
    <row r="2" spans="1:4">
      <c r="A2" s="17" t="s">
        <v>61</v>
      </c>
      <c r="B2" s="17" t="s">
        <v>81</v>
      </c>
      <c r="C2" s="17" t="s">
        <v>80</v>
      </c>
      <c r="D2" s="13"/>
    </row>
    <row r="3" spans="1:4" ht="78" customHeight="1">
      <c r="A3" s="56" t="s">
        <v>97</v>
      </c>
      <c r="B3" s="74" t="s">
        <v>96</v>
      </c>
      <c r="C3" s="16">
        <v>442</v>
      </c>
      <c r="D3" s="12"/>
    </row>
    <row r="4" spans="1:4" ht="43.2">
      <c r="A4" s="56" t="s">
        <v>98</v>
      </c>
      <c r="B4" s="74" t="s">
        <v>84</v>
      </c>
      <c r="C4" s="16">
        <v>375</v>
      </c>
      <c r="D4" s="12"/>
    </row>
    <row r="5" spans="1:4" ht="43.2">
      <c r="A5" s="56" t="s">
        <v>99</v>
      </c>
      <c r="B5" s="74" t="s">
        <v>85</v>
      </c>
      <c r="C5" s="16">
        <v>375</v>
      </c>
      <c r="D5" s="12"/>
    </row>
    <row r="6" spans="1:4" ht="13.8" customHeight="1">
      <c r="A6" s="74" t="s">
        <v>83</v>
      </c>
      <c r="B6" s="74"/>
      <c r="C6" s="16">
        <v>700</v>
      </c>
      <c r="D6" s="12"/>
    </row>
    <row r="8" spans="1:4">
      <c r="A8" s="89" t="s">
        <v>64</v>
      </c>
      <c r="B8" s="89"/>
      <c r="C8" s="89"/>
    </row>
    <row r="9" spans="1:4">
      <c r="A9" s="17" t="s">
        <v>65</v>
      </c>
      <c r="B9" s="18" t="s">
        <v>66</v>
      </c>
      <c r="C9" s="19" t="s">
        <v>67</v>
      </c>
    </row>
    <row r="10" spans="1:4">
      <c r="A10" s="20" t="s">
        <v>68</v>
      </c>
      <c r="B10" s="21">
        <v>28</v>
      </c>
      <c r="C10" s="16">
        <v>56</v>
      </c>
    </row>
    <row r="11" spans="1:4">
      <c r="A11" s="20" t="s">
        <v>69</v>
      </c>
      <c r="B11" s="21">
        <v>211</v>
      </c>
      <c r="C11" s="16">
        <v>285</v>
      </c>
    </row>
    <row r="12" spans="1:4">
      <c r="A12" s="15" t="s">
        <v>70</v>
      </c>
      <c r="B12" s="27">
        <v>309</v>
      </c>
      <c r="C12" s="28">
        <v>417</v>
      </c>
      <c r="D12" s="13"/>
    </row>
    <row r="13" spans="1:4">
      <c r="A13" s="15" t="s">
        <v>71</v>
      </c>
      <c r="B13" s="27">
        <v>395</v>
      </c>
      <c r="C13" s="28">
        <v>535</v>
      </c>
    </row>
    <row r="14" spans="1:4">
      <c r="A14" s="15" t="s">
        <v>72</v>
      </c>
      <c r="B14" s="27">
        <v>580</v>
      </c>
      <c r="C14" s="28">
        <v>785</v>
      </c>
      <c r="D14" s="13"/>
    </row>
    <row r="15" spans="1:4">
      <c r="A15" s="20" t="s">
        <v>73</v>
      </c>
      <c r="B15" s="21">
        <v>1188</v>
      </c>
      <c r="C15" s="16">
        <v>1188</v>
      </c>
    </row>
    <row r="16" spans="1:4">
      <c r="A16" s="20" t="s">
        <v>74</v>
      </c>
      <c r="B16" s="21">
        <v>1735</v>
      </c>
      <c r="C16" s="16">
        <v>1735</v>
      </c>
    </row>
    <row r="18" spans="1:1">
      <c r="A18" s="73" t="s">
        <v>118</v>
      </c>
    </row>
    <row r="19" spans="1:1">
      <c r="A19" s="20" t="s">
        <v>119</v>
      </c>
    </row>
    <row r="20" spans="1:1">
      <c r="A20" s="20" t="s">
        <v>120</v>
      </c>
    </row>
    <row r="21" spans="1:1">
      <c r="A21" s="20" t="s">
        <v>121</v>
      </c>
    </row>
    <row r="22" spans="1:1">
      <c r="A22" s="20" t="s">
        <v>122</v>
      </c>
    </row>
    <row r="23" spans="1:1">
      <c r="A23" s="20" t="s">
        <v>123</v>
      </c>
    </row>
    <row r="24" spans="1:1">
      <c r="A24" s="20" t="s">
        <v>124</v>
      </c>
    </row>
    <row r="25" spans="1:1">
      <c r="A25" s="20" t="s">
        <v>125</v>
      </c>
    </row>
    <row r="26" spans="1:1">
      <c r="A26" s="20" t="s">
        <v>126</v>
      </c>
    </row>
    <row r="27" spans="1:1">
      <c r="A27" s="20" t="s">
        <v>127</v>
      </c>
    </row>
    <row r="28" spans="1:1">
      <c r="A28" s="20" t="s">
        <v>128</v>
      </c>
    </row>
    <row r="30" spans="1:1">
      <c r="A30" s="55" t="s">
        <v>107</v>
      </c>
    </row>
    <row r="31" spans="1:1">
      <c r="A31" s="20" t="s">
        <v>103</v>
      </c>
    </row>
    <row r="32" spans="1:1">
      <c r="A32" s="20" t="s">
        <v>104</v>
      </c>
    </row>
    <row r="33" spans="1:1">
      <c r="A33" s="20" t="s">
        <v>105</v>
      </c>
    </row>
    <row r="34" spans="1:1">
      <c r="A34" s="20" t="s">
        <v>106</v>
      </c>
    </row>
    <row r="35" spans="1:1">
      <c r="A35" s="20" t="s">
        <v>94</v>
      </c>
    </row>
  </sheetData>
  <mergeCells count="2">
    <mergeCell ref="A8:C8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Financement prévisionnel</vt:lpstr>
      <vt:lpstr>Listes - ne pas modifier</vt:lpstr>
      <vt:lpstr>Long Term List</vt:lpstr>
      <vt:lpstr>'Financement prévisionnel'!ENDDATE</vt:lpstr>
      <vt:lpstr>'Financement prévisionnel'!EXTRADAYS</vt:lpstr>
      <vt:lpstr>'Financement prévisionnel'!GRANTEDDAYS</vt:lpstr>
      <vt:lpstr>'Financement prévisionnel'!GRANTEDEXTRADAYS</vt:lpstr>
      <vt:lpstr>'Financement prévisionnel'!GRANTEDMONTHS</vt:lpstr>
      <vt:lpstr>'Financement prévisionnel'!STARTDATE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2025-12-16T15:44:42Z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